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9420" windowHeight="483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41" i="1" l="1"/>
  <c r="C42" i="1"/>
  <c r="C43" i="1"/>
  <c r="C44" i="1"/>
  <c r="C40" i="1"/>
  <c r="B43" i="1"/>
  <c r="B41" i="1"/>
  <c r="B42" i="1"/>
  <c r="B44" i="1"/>
  <c r="B40" i="1"/>
  <c r="D44" i="1" l="1"/>
  <c r="E44" i="1" s="1"/>
  <c r="D40" i="1"/>
  <c r="E40" i="1" s="1"/>
  <c r="O35" i="1"/>
  <c r="N35" i="1"/>
  <c r="J35" i="1"/>
  <c r="F35" i="1"/>
  <c r="B35" i="1"/>
  <c r="N24" i="1"/>
  <c r="N26" i="1" s="1"/>
  <c r="J24" i="1"/>
  <c r="J26" i="1" s="1"/>
  <c r="F24" i="1"/>
  <c r="F26" i="1" s="1"/>
  <c r="B24" i="1"/>
  <c r="B26" i="1" s="1"/>
  <c r="N13" i="1"/>
  <c r="J13" i="1"/>
  <c r="F13" i="1"/>
  <c r="B13" i="1"/>
  <c r="K35" i="1"/>
  <c r="G35" i="1"/>
  <c r="C35" i="1"/>
  <c r="O24" i="1"/>
  <c r="O26" i="1" s="1"/>
  <c r="C24" i="1"/>
  <c r="C26" i="1" s="1"/>
  <c r="K24" i="1"/>
  <c r="K26" i="1" s="1"/>
  <c r="G24" i="1"/>
  <c r="G26" i="1" s="1"/>
  <c r="O13" i="1"/>
  <c r="K13" i="1"/>
  <c r="G13" i="1"/>
  <c r="C13" i="1"/>
  <c r="F24" i="2"/>
  <c r="F22" i="2"/>
  <c r="F21" i="2"/>
  <c r="F20" i="2"/>
  <c r="F19" i="2"/>
  <c r="F18" i="2"/>
  <c r="F17" i="2"/>
  <c r="F16" i="2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P29" i="1"/>
  <c r="Q29" i="1" s="1"/>
  <c r="L29" i="1"/>
  <c r="M29" i="1" s="1"/>
  <c r="H29" i="1"/>
  <c r="I29" i="1" s="1"/>
  <c r="D29" i="1"/>
  <c r="E29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8" i="1"/>
  <c r="Q18" i="1" s="1"/>
  <c r="L18" i="1"/>
  <c r="M18" i="1" s="1"/>
  <c r="H18" i="1"/>
  <c r="I18" i="1" s="1"/>
  <c r="D18" i="1"/>
  <c r="E18" i="1" s="1"/>
  <c r="P11" i="1"/>
  <c r="Q11" i="1" s="1"/>
  <c r="L11" i="1"/>
  <c r="M11" i="1" s="1"/>
  <c r="H11" i="1"/>
  <c r="I11" i="1" s="1"/>
  <c r="D11" i="1"/>
  <c r="E11" i="1" s="1"/>
  <c r="P10" i="1"/>
  <c r="Q10" i="1" s="1"/>
  <c r="L10" i="1"/>
  <c r="M10" i="1" s="1"/>
  <c r="H10" i="1"/>
  <c r="I10" i="1" s="1"/>
  <c r="D10" i="1"/>
  <c r="E10" i="1" s="1"/>
  <c r="P9" i="1"/>
  <c r="Q9" i="1" s="1"/>
  <c r="L9" i="1"/>
  <c r="M9" i="1" s="1"/>
  <c r="H9" i="1"/>
  <c r="I9" i="1" s="1"/>
  <c r="D9" i="1"/>
  <c r="E9" i="1" s="1"/>
  <c r="P8" i="1"/>
  <c r="Q8" i="1" s="1"/>
  <c r="L8" i="1"/>
  <c r="M8" i="1" s="1"/>
  <c r="H8" i="1"/>
  <c r="I8" i="1" s="1"/>
  <c r="D8" i="1"/>
  <c r="E8" i="1" s="1"/>
  <c r="P7" i="1"/>
  <c r="Q7" i="1" s="1"/>
  <c r="L7" i="1"/>
  <c r="M7" i="1" s="1"/>
  <c r="H7" i="1"/>
  <c r="I7" i="1" s="1"/>
  <c r="D7" i="1"/>
  <c r="E7" i="1" s="1"/>
  <c r="E27" i="2"/>
  <c r="E26" i="2"/>
  <c r="E25" i="2"/>
  <c r="E24" i="2"/>
  <c r="E23" i="2"/>
  <c r="E22" i="2"/>
  <c r="E21" i="2"/>
  <c r="E20" i="2"/>
  <c r="E19" i="2"/>
  <c r="E18" i="2"/>
  <c r="E17" i="2"/>
  <c r="E16" i="2"/>
  <c r="D27" i="2"/>
  <c r="C27" i="2"/>
  <c r="D26" i="2"/>
  <c r="C26" i="2"/>
  <c r="D25" i="2"/>
  <c r="C25" i="2"/>
  <c r="D24" i="2"/>
  <c r="C24" i="2"/>
  <c r="D23" i="2"/>
  <c r="C23" i="2"/>
  <c r="D21" i="2"/>
  <c r="C21" i="2"/>
  <c r="D20" i="2"/>
  <c r="C20" i="2"/>
  <c r="D19" i="2"/>
  <c r="C19" i="2"/>
  <c r="D18" i="2"/>
  <c r="C18" i="2"/>
  <c r="D17" i="2"/>
  <c r="C17" i="2"/>
  <c r="D16" i="2"/>
  <c r="C16" i="2"/>
  <c r="F13" i="2"/>
  <c r="F12" i="2"/>
  <c r="F11" i="2"/>
  <c r="F25" i="2"/>
  <c r="H13" i="1" l="1"/>
  <c r="I13" i="1" s="1"/>
  <c r="L35" i="1"/>
  <c r="M35" i="1" s="1"/>
  <c r="D35" i="1"/>
  <c r="E35" i="1" s="1"/>
  <c r="L13" i="1"/>
  <c r="M13" i="1" s="1"/>
  <c r="B46" i="1"/>
  <c r="F26" i="2"/>
  <c r="P35" i="1"/>
  <c r="Q35" i="1" s="1"/>
  <c r="C46" i="1"/>
  <c r="F27" i="2"/>
  <c r="P24" i="1"/>
  <c r="Q24" i="1" s="1"/>
  <c r="L24" i="1"/>
  <c r="M24" i="1" s="1"/>
  <c r="H24" i="1"/>
  <c r="I24" i="1" s="1"/>
  <c r="H35" i="1"/>
  <c r="I35" i="1" s="1"/>
  <c r="D24" i="1"/>
  <c r="E24" i="1" s="1"/>
  <c r="D43" i="1"/>
  <c r="E43" i="1" s="1"/>
  <c r="P13" i="1"/>
  <c r="Q13" i="1" s="1"/>
  <c r="D42" i="1"/>
  <c r="E42" i="1" s="1"/>
  <c r="D41" i="1"/>
  <c r="E41" i="1" s="1"/>
  <c r="D13" i="1"/>
  <c r="E13" i="1" s="1"/>
  <c r="D46" i="1" l="1"/>
  <c r="E46" i="1" s="1"/>
</calcChain>
</file>

<file path=xl/sharedStrings.xml><?xml version="1.0" encoding="utf-8"?>
<sst xmlns="http://schemas.openxmlformats.org/spreadsheetml/2006/main" count="101" uniqueCount="56">
  <si>
    <t xml:space="preserve">ΔΙΑΡΚΕΙΑ </t>
  </si>
  <si>
    <t>ΜΕΤΑΒΟΛΗ</t>
  </si>
  <si>
    <t>ΑΝΕΡΓΙΑΣ</t>
  </si>
  <si>
    <t>ΑΡ.</t>
  </si>
  <si>
    <t>%</t>
  </si>
  <si>
    <t xml:space="preserve"> Ι Α Ν Ο Υ Α Ρ Ι Ο Σ</t>
  </si>
  <si>
    <t xml:space="preserve"> Μ Α Ρ Τ Ι Ο Σ</t>
  </si>
  <si>
    <t xml:space="preserve">  Α Π Ρ Ι Λ Ι Ο Σ</t>
  </si>
  <si>
    <t>ΜΕΧΡΙ 15 ΜΕΡΕΣ</t>
  </si>
  <si>
    <t xml:space="preserve"> </t>
  </si>
  <si>
    <t>15 ΜΕΡΕΣ-3 ΜΗΝΕΣ</t>
  </si>
  <si>
    <t>3 ΜΗΝΕΣ-6 ΜΗΝΕΣ</t>
  </si>
  <si>
    <t>6 ΜΗΝΕΣ -12 ΜΗΝΕΣ</t>
  </si>
  <si>
    <t>12 ΜΗΝΕΣ ΚΑΙ ΠΑΝΩ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</si>
  <si>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</si>
  <si>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</si>
  <si>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</si>
  <si>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</si>
  <si>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</si>
  <si>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Σ Ε Π Τ Ε Μ Β Ρ Ι Ο Σ</t>
  </si>
  <si>
    <t xml:space="preserve">   Ο Κ Τ Ω Β Ρ ΙΟ Σ</t>
  </si>
  <si>
    <t xml:space="preserve">   Ν Ο Ε Μ Β Ρ Ι Ο Σ</t>
  </si>
  <si>
    <t xml:space="preserve">   Δ Ε Κ ΕΜ Β Ρ Ι Ο Σ</t>
  </si>
  <si>
    <t xml:space="preserve">   </t>
  </si>
  <si>
    <t xml:space="preserve">  Φ Ε Β Ρ Ο Υ Α Ρ Ι Ο Σ</t>
  </si>
  <si>
    <t xml:space="preserve">% 'ΕΠΙ ΤΟΥ </t>
  </si>
  <si>
    <t>ΣΥΝΟΛΟΥ ΑΝΕΡΓΩΝ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</si>
  <si>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</si>
  <si>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</si>
  <si>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</si>
  <si>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</si>
  <si>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</si>
  <si>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</si>
  <si>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</si>
  <si>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</si>
  <si>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July</t>
  </si>
  <si>
    <t>October</t>
  </si>
  <si>
    <t>November</t>
  </si>
  <si>
    <t>December</t>
  </si>
  <si>
    <t>7 mth avg</t>
  </si>
  <si>
    <t>8 mth avg</t>
  </si>
  <si>
    <t>9 mth avg</t>
  </si>
  <si>
    <t>10 mth avg</t>
  </si>
  <si>
    <t>Total unemployed</t>
  </si>
  <si>
    <t>1 mth avg</t>
  </si>
  <si>
    <t>2 mth avg</t>
  </si>
  <si>
    <t>3 mth avg</t>
  </si>
  <si>
    <t>4 mth avg</t>
  </si>
  <si>
    <t>5 mth avg</t>
  </si>
  <si>
    <t>6 mth avg</t>
  </si>
  <si>
    <t>11 mth av</t>
  </si>
  <si>
    <t>12 mth av</t>
  </si>
  <si>
    <t>Πίνακας 10</t>
  </si>
  <si>
    <t>57R</t>
  </si>
  <si>
    <t xml:space="preserve">    ΜΕΣΟΣ ΟΡΟΣ 12 ΜΗNΩΝ</t>
  </si>
  <si>
    <t>ΣΥΓΚΡΙΤΙΚΟΣ ΠΙΝΑΚΑΣ ΓΡΑΜΜΕΝΩΝ ΑΝΕΡΓΩΝ ΓΥΝΑΙΚΩΝ ΚΑΤΑ ΔΙΑΡΚΕΙΑ ΑΝΕΡΓΙΑΣ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</si>
</sst>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sz val="8"/>
      <name val="Arial Greek"/>
    </font>
    <font>
      <sz val="8"/>
      <name val="Arial"/>
      <family val="2"/>
      <charset val="161"/>
    </font>
    <font>
      <sz val="10"/>
      <name val="Arial Gree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0" fontId="1" fillId="0" borderId="0" xfId="0" applyFont="1" applyBorder="1"/>
    <xf numFmtId="0" fontId="1" fillId="0" borderId="8" xfId="0" applyFon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4" xfId="0" applyFont="1" applyBorder="1" applyAlignment="1">
      <alignment horizontal="left"/>
    </xf>
    <xf numFmtId="9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/>
    <xf numFmtId="0" fontId="2" fillId="0" borderId="2" xfId="0" applyFont="1" applyBorder="1" applyAlignment="1"/>
    <xf numFmtId="3" fontId="2" fillId="0" borderId="0" xfId="0" applyNumberFormat="1" applyFont="1" applyAlignment="1"/>
    <xf numFmtId="3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9" xfId="0" applyNumberFormat="1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9BY%20DU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">
          <cell r="B13">
            <v>28914</v>
          </cell>
        </row>
        <row r="24">
          <cell r="B24">
            <v>26050</v>
          </cell>
          <cell r="C24">
            <v>34162</v>
          </cell>
          <cell r="F24">
            <v>27102</v>
          </cell>
          <cell r="G24">
            <v>34215</v>
          </cell>
          <cell r="J24">
            <v>27314</v>
          </cell>
          <cell r="K24">
            <v>36452</v>
          </cell>
          <cell r="N24">
            <v>26657</v>
          </cell>
          <cell r="O24">
            <v>33934</v>
          </cell>
        </row>
        <row r="35">
          <cell r="G35">
            <v>34752</v>
          </cell>
          <cell r="K35">
            <v>39522</v>
          </cell>
          <cell r="O35">
            <v>41625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topLeftCell="A13" zoomScale="91" zoomScaleNormal="91" workbookViewId="0">
      <selection activeCell="S35" sqref="S35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6.140625" style="4" customWidth="1"/>
    <col min="4" max="4" width="6.7109375" style="4" customWidth="1"/>
    <col min="5" max="5" width="5.7109375" style="4" customWidth="1"/>
    <col min="6" max="6" width="6.5703125" style="4" customWidth="1"/>
    <col min="7" max="7" width="6.140625" style="4" customWidth="1"/>
    <col min="8" max="8" width="6.7109375" style="4" customWidth="1"/>
    <col min="9" max="9" width="5.7109375" style="4" customWidth="1"/>
    <col min="10" max="11" width="6" style="4" customWidth="1"/>
    <col min="12" max="12" width="6.5703125" style="4" customWidth="1"/>
    <col min="13" max="13" width="5.5703125" style="4" customWidth="1"/>
    <col min="14" max="14" width="6.42578125" style="4" customWidth="1"/>
    <col min="15" max="15" width="6.5703125" style="4" customWidth="1"/>
    <col min="16" max="16" width="6.42578125" style="4" customWidth="1"/>
    <col min="17" max="17" width="7.140625" style="4" customWidth="1"/>
    <col min="18" max="20" width="5.710937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52</v>
      </c>
      <c r="B1" s="3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40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5" t="s">
        <v>0</v>
      </c>
      <c r="B3" s="7">
        <v>2020</v>
      </c>
      <c r="C3" s="7">
        <v>2021</v>
      </c>
      <c r="D3" s="6" t="s">
        <v>1</v>
      </c>
      <c r="E3" s="6"/>
      <c r="F3" s="7">
        <v>2020</v>
      </c>
      <c r="G3" s="7">
        <v>2021</v>
      </c>
      <c r="H3" s="6" t="s">
        <v>1</v>
      </c>
      <c r="I3" s="6"/>
      <c r="J3" s="7">
        <v>2020</v>
      </c>
      <c r="K3" s="7">
        <v>2021</v>
      </c>
      <c r="L3" s="6" t="s">
        <v>1</v>
      </c>
      <c r="M3" s="6"/>
      <c r="N3" s="7">
        <v>2020</v>
      </c>
      <c r="O3" s="7">
        <v>2021</v>
      </c>
      <c r="P3" s="6" t="s">
        <v>1</v>
      </c>
      <c r="Q3" s="8"/>
    </row>
    <row r="4" spans="1:20" s="2" customFormat="1" ht="12" thickBot="1" x14ac:dyDescent="0.25">
      <c r="A4" s="9" t="s">
        <v>2</v>
      </c>
      <c r="B4" s="10"/>
      <c r="C4" s="10"/>
      <c r="D4" s="10" t="s">
        <v>3</v>
      </c>
      <c r="E4" s="10" t="s">
        <v>4</v>
      </c>
      <c r="F4" s="10"/>
      <c r="G4" s="10"/>
      <c r="H4" s="10" t="s">
        <v>3</v>
      </c>
      <c r="I4" s="10" t="s">
        <v>4</v>
      </c>
      <c r="J4" s="10"/>
      <c r="K4" s="10"/>
      <c r="L4" s="10" t="s">
        <v>3</v>
      </c>
      <c r="M4" s="10" t="s">
        <v>4</v>
      </c>
      <c r="N4" s="10"/>
      <c r="O4" s="10"/>
      <c r="P4" s="10" t="s">
        <v>3</v>
      </c>
      <c r="Q4" s="11" t="s">
        <v>4</v>
      </c>
    </row>
    <row r="5" spans="1:20" s="2" customForma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T5" s="15"/>
    </row>
    <row r="6" spans="1:20" s="2" customFormat="1" ht="12.75" customHeight="1" x14ac:dyDescent="0.2">
      <c r="A6" s="16"/>
      <c r="B6" s="54" t="s">
        <v>5</v>
      </c>
      <c r="C6" s="55"/>
      <c r="D6" s="55"/>
      <c r="E6" s="55"/>
      <c r="F6" s="55" t="s">
        <v>24</v>
      </c>
      <c r="G6" s="55"/>
      <c r="H6" s="55"/>
      <c r="I6" s="55"/>
      <c r="J6" s="54" t="s">
        <v>6</v>
      </c>
      <c r="K6" s="55"/>
      <c r="L6" s="55"/>
      <c r="M6" s="55"/>
      <c r="N6" s="55" t="s">
        <v>7</v>
      </c>
      <c r="O6" s="55"/>
      <c r="P6" s="55"/>
      <c r="Q6" s="56"/>
    </row>
    <row r="7" spans="1:20" s="2" customFormat="1" x14ac:dyDescent="0.2">
      <c r="A7" s="17" t="s">
        <v>8</v>
      </c>
      <c r="B7" s="50">
        <v>841</v>
      </c>
      <c r="C7" s="50">
        <v>534</v>
      </c>
      <c r="D7" s="18">
        <f>C7-B7</f>
        <v>-307</v>
      </c>
      <c r="E7" s="19">
        <f>D7/B7</f>
        <v>-0.36504161712247324</v>
      </c>
      <c r="F7" s="50">
        <v>645</v>
      </c>
      <c r="G7" s="50">
        <v>506</v>
      </c>
      <c r="H7" s="18">
        <f>G7-F7</f>
        <v>-139</v>
      </c>
      <c r="I7" s="19">
        <f>H7/F7</f>
        <v>-0.21550387596899226</v>
      </c>
      <c r="J7" s="51">
        <v>601</v>
      </c>
      <c r="K7" s="51">
        <v>477</v>
      </c>
      <c r="L7" s="18">
        <f>K7-J7</f>
        <v>-124</v>
      </c>
      <c r="M7" s="19">
        <f>L7/J7</f>
        <v>-0.20632279534109818</v>
      </c>
      <c r="N7" s="51">
        <v>431</v>
      </c>
      <c r="O7" s="51">
        <v>457</v>
      </c>
      <c r="P7" s="18">
        <f>O7-N7</f>
        <v>26</v>
      </c>
      <c r="Q7" s="20">
        <f>P7/N7</f>
        <v>6.0324825986078884E-2</v>
      </c>
      <c r="R7" s="4"/>
    </row>
    <row r="8" spans="1:20" s="2" customFormat="1" x14ac:dyDescent="0.2">
      <c r="A8" s="16" t="s">
        <v>10</v>
      </c>
      <c r="B8" s="50">
        <v>7791</v>
      </c>
      <c r="C8" s="50">
        <v>3427</v>
      </c>
      <c r="D8" s="18">
        <f>C8-B8</f>
        <v>-4364</v>
      </c>
      <c r="E8" s="19">
        <f>D8/B8</f>
        <v>-0.56013348735720703</v>
      </c>
      <c r="F8" s="50">
        <v>4195</v>
      </c>
      <c r="G8" s="50">
        <v>2761</v>
      </c>
      <c r="H8" s="18">
        <f>G8-F8</f>
        <v>-1434</v>
      </c>
      <c r="I8" s="19">
        <f>H8/F8</f>
        <v>-0.34183551847437427</v>
      </c>
      <c r="J8" s="51">
        <v>3622</v>
      </c>
      <c r="K8" s="51">
        <v>2603</v>
      </c>
      <c r="L8" s="18">
        <f>K8-J8</f>
        <v>-1019</v>
      </c>
      <c r="M8" s="19">
        <f>L8/J8</f>
        <v>-0.28133627829928215</v>
      </c>
      <c r="N8" s="51">
        <v>3543</v>
      </c>
      <c r="O8" s="51">
        <v>2229</v>
      </c>
      <c r="P8" s="18">
        <f>O8-N8</f>
        <v>-1314</v>
      </c>
      <c r="Q8" s="20">
        <f>P8/N8</f>
        <v>-0.37087214225232856</v>
      </c>
    </row>
    <row r="9" spans="1:20" s="2" customFormat="1" x14ac:dyDescent="0.2">
      <c r="A9" s="16" t="s">
        <v>11</v>
      </c>
      <c r="B9" s="50">
        <v>2812</v>
      </c>
      <c r="C9" s="50">
        <v>2662</v>
      </c>
      <c r="D9" s="18">
        <f>C9-B9</f>
        <v>-150</v>
      </c>
      <c r="E9" s="19">
        <f>D9/B9</f>
        <v>-5.3342816500711238E-2</v>
      </c>
      <c r="F9" s="50">
        <v>6355</v>
      </c>
      <c r="G9" s="50">
        <v>3258</v>
      </c>
      <c r="H9" s="18">
        <f>G9-F9</f>
        <v>-3097</v>
      </c>
      <c r="I9" s="19">
        <f>H9/F9</f>
        <v>-0.48733280881195906</v>
      </c>
      <c r="J9" s="51">
        <v>6790</v>
      </c>
      <c r="K9" s="51">
        <v>3161</v>
      </c>
      <c r="L9" s="18">
        <f>K9-J9</f>
        <v>-3629</v>
      </c>
      <c r="M9" s="19">
        <f>L9/J9</f>
        <v>-0.53446244477172311</v>
      </c>
      <c r="N9" s="51">
        <v>6853</v>
      </c>
      <c r="O9" s="51">
        <v>3064</v>
      </c>
      <c r="P9" s="18">
        <f>O9-N9</f>
        <v>-3789</v>
      </c>
      <c r="Q9" s="20">
        <f>P9/N9</f>
        <v>-0.55289654166058655</v>
      </c>
    </row>
    <row r="10" spans="1:20" s="2" customFormat="1" x14ac:dyDescent="0.2">
      <c r="A10" s="17" t="s">
        <v>12</v>
      </c>
      <c r="B10" s="50">
        <v>1580</v>
      </c>
      <c r="C10" s="50">
        <v>4333</v>
      </c>
      <c r="D10" s="18">
        <f>C10-B10</f>
        <v>2753</v>
      </c>
      <c r="E10" s="19">
        <f>D10/B10</f>
        <v>1.7424050632911392</v>
      </c>
      <c r="F10" s="50">
        <v>1608</v>
      </c>
      <c r="G10" s="50">
        <v>4144</v>
      </c>
      <c r="H10" s="18">
        <f>G10-F10</f>
        <v>2536</v>
      </c>
      <c r="I10" s="19">
        <f>H10/F10</f>
        <v>1.5771144278606966</v>
      </c>
      <c r="J10" s="51">
        <v>2024</v>
      </c>
      <c r="K10" s="51">
        <v>4180</v>
      </c>
      <c r="L10" s="18">
        <f>K10-J10</f>
        <v>2156</v>
      </c>
      <c r="M10" s="19">
        <f>L10/J10</f>
        <v>1.0652173913043479</v>
      </c>
      <c r="N10" s="51">
        <v>3225</v>
      </c>
      <c r="O10" s="51">
        <v>4225</v>
      </c>
      <c r="P10" s="18">
        <f>O10-N10</f>
        <v>1000</v>
      </c>
      <c r="Q10" s="20">
        <f>P10/N10</f>
        <v>0.31007751937984496</v>
      </c>
    </row>
    <row r="11" spans="1:20" s="2" customFormat="1" x14ac:dyDescent="0.2">
      <c r="A11" s="17" t="s">
        <v>13</v>
      </c>
      <c r="B11" s="50">
        <v>1668</v>
      </c>
      <c r="C11" s="50">
        <v>7173</v>
      </c>
      <c r="D11" s="18">
        <f>C11-B11</f>
        <v>5505</v>
      </c>
      <c r="E11" s="19">
        <f>D11/B11</f>
        <v>3.300359712230216</v>
      </c>
      <c r="F11" s="50">
        <v>1614</v>
      </c>
      <c r="G11" s="50">
        <v>7660</v>
      </c>
      <c r="H11" s="18">
        <f>G11-F11</f>
        <v>6046</v>
      </c>
      <c r="I11" s="19">
        <f>H11/F11</f>
        <v>3.7459727385377941</v>
      </c>
      <c r="J11" s="51">
        <v>1658</v>
      </c>
      <c r="K11" s="51">
        <v>7995</v>
      </c>
      <c r="L11" s="18">
        <f>K11-J11</f>
        <v>6337</v>
      </c>
      <c r="M11" s="19">
        <f>L11/J11</f>
        <v>3.8220747889022921</v>
      </c>
      <c r="N11" s="51">
        <v>1765</v>
      </c>
      <c r="O11" s="51">
        <v>8087</v>
      </c>
      <c r="P11" s="18">
        <f>O11-N11</f>
        <v>6322</v>
      </c>
      <c r="Q11" s="20">
        <f>P11/N11</f>
        <v>3.581869688385269</v>
      </c>
    </row>
    <row r="12" spans="1:20" s="2" customFormat="1" x14ac:dyDescent="0.2">
      <c r="A12" s="16"/>
      <c r="B12" s="18"/>
      <c r="C12" s="18"/>
      <c r="D12" s="18" t="s">
        <v>9</v>
      </c>
      <c r="E12" s="19" t="s">
        <v>9</v>
      </c>
      <c r="F12" s="18"/>
      <c r="G12" s="18"/>
      <c r="H12" s="18" t="s">
        <v>9</v>
      </c>
      <c r="I12" s="19" t="s">
        <v>9</v>
      </c>
      <c r="J12" s="18"/>
      <c r="K12" s="18"/>
      <c r="L12" s="18" t="s">
        <v>9</v>
      </c>
      <c r="M12" s="19" t="s">
        <v>9</v>
      </c>
      <c r="N12" s="18"/>
      <c r="O12" s="18"/>
      <c r="P12" s="18" t="s">
        <v>9</v>
      </c>
      <c r="Q12" s="20" t="s">
        <v>9</v>
      </c>
    </row>
    <row r="13" spans="1:20" s="2" customFormat="1" x14ac:dyDescent="0.2">
      <c r="A13" s="16" t="s">
        <v>14</v>
      </c>
      <c r="B13" s="18">
        <f>SUM(B7:B12)</f>
        <v>14692</v>
      </c>
      <c r="C13" s="18">
        <f>SUM(C7:C12)</f>
        <v>18129</v>
      </c>
      <c r="D13" s="18">
        <f>C13-B13</f>
        <v>3437</v>
      </c>
      <c r="E13" s="19">
        <f>D13/B13</f>
        <v>0.23393683637353663</v>
      </c>
      <c r="F13" s="18">
        <f>SUM(F7:F12)</f>
        <v>14417</v>
      </c>
      <c r="G13" s="18">
        <f>SUM(G7:G12)</f>
        <v>18329</v>
      </c>
      <c r="H13" s="18">
        <f>G13-F13</f>
        <v>3912</v>
      </c>
      <c r="I13" s="19">
        <f>H13/F13</f>
        <v>0.27134632725254909</v>
      </c>
      <c r="J13" s="18">
        <f>SUM(J7:J12)</f>
        <v>14695</v>
      </c>
      <c r="K13" s="18">
        <f>SUM(K7:K12)</f>
        <v>18416</v>
      </c>
      <c r="L13" s="18">
        <f>K13-J13</f>
        <v>3721</v>
      </c>
      <c r="M13" s="19">
        <f>L13/J13</f>
        <v>0.25321537938074173</v>
      </c>
      <c r="N13" s="18">
        <f>SUM(N7:N12)</f>
        <v>15817</v>
      </c>
      <c r="O13" s="18">
        <f>SUM(O7:O12)</f>
        <v>18062</v>
      </c>
      <c r="P13" s="18">
        <f>O13-N13</f>
        <v>2245</v>
      </c>
      <c r="Q13" s="20">
        <f>P13/N13</f>
        <v>0.1419358917620282</v>
      </c>
    </row>
    <row r="14" spans="1:20" s="2" customFormat="1" x14ac:dyDescent="0.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1"/>
    </row>
    <row r="15" spans="1:20" s="2" customFormat="1" x14ac:dyDescent="0.2">
      <c r="A15" s="16"/>
      <c r="B15" s="19"/>
      <c r="C15" s="19"/>
      <c r="D15" s="15"/>
      <c r="E15" s="15"/>
      <c r="F15" s="19"/>
      <c r="G15" s="19"/>
      <c r="H15" s="15"/>
      <c r="I15" s="15"/>
      <c r="J15" s="19"/>
      <c r="K15" s="19"/>
      <c r="L15" s="15"/>
      <c r="M15" s="15"/>
      <c r="N15" s="19"/>
      <c r="O15" s="19"/>
      <c r="P15" s="15"/>
      <c r="Q15" s="21"/>
    </row>
    <row r="16" spans="1:20" s="2" customFormat="1" x14ac:dyDescent="0.2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1"/>
    </row>
    <row r="17" spans="1:18" s="2" customFormat="1" ht="12.75" customHeight="1" x14ac:dyDescent="0.2">
      <c r="A17" s="16"/>
      <c r="B17" s="55" t="s">
        <v>15</v>
      </c>
      <c r="C17" s="55"/>
      <c r="D17" s="55"/>
      <c r="E17" s="55"/>
      <c r="F17" s="54" t="s">
        <v>16</v>
      </c>
      <c r="G17" s="54"/>
      <c r="H17" s="54"/>
      <c r="I17" s="54"/>
      <c r="J17" s="54" t="s">
        <v>17</v>
      </c>
      <c r="K17" s="54"/>
      <c r="L17" s="54"/>
      <c r="M17" s="54"/>
      <c r="N17" s="54" t="s">
        <v>18</v>
      </c>
      <c r="O17" s="54"/>
      <c r="P17" s="54"/>
      <c r="Q17" s="57"/>
    </row>
    <row r="18" spans="1:18" s="2" customFormat="1" x14ac:dyDescent="0.2">
      <c r="A18" s="17" t="s">
        <v>8</v>
      </c>
      <c r="B18" s="52">
        <v>474</v>
      </c>
      <c r="C18" s="52">
        <v>515</v>
      </c>
      <c r="D18" s="23">
        <f>C18-B18</f>
        <v>41</v>
      </c>
      <c r="E18" s="24">
        <f>D18/B18</f>
        <v>8.6497890295358648E-2</v>
      </c>
      <c r="F18" s="53">
        <v>1786</v>
      </c>
      <c r="G18" s="53">
        <v>1824</v>
      </c>
      <c r="H18" s="23">
        <f>G18-F18</f>
        <v>38</v>
      </c>
      <c r="I18" s="24">
        <f>H18/F18</f>
        <v>2.1276595744680851E-2</v>
      </c>
      <c r="J18" s="53">
        <v>782</v>
      </c>
      <c r="K18" s="53">
        <v>879</v>
      </c>
      <c r="L18" s="23">
        <f>K18-J18</f>
        <v>97</v>
      </c>
      <c r="M18" s="24">
        <f>L18/J18</f>
        <v>0.12404092071611253</v>
      </c>
      <c r="N18" s="53">
        <v>446</v>
      </c>
      <c r="O18" s="53">
        <v>841</v>
      </c>
      <c r="P18" s="23">
        <f>O18-N18</f>
        <v>395</v>
      </c>
      <c r="Q18" s="25">
        <f>P18/N18</f>
        <v>0.88565022421524664</v>
      </c>
    </row>
    <row r="19" spans="1:18" s="2" customFormat="1" x14ac:dyDescent="0.2">
      <c r="A19" s="16" t="s">
        <v>10</v>
      </c>
      <c r="B19" s="52">
        <v>3103</v>
      </c>
      <c r="C19" s="52">
        <v>1938</v>
      </c>
      <c r="D19" s="23">
        <f>C19-B19</f>
        <v>-1165</v>
      </c>
      <c r="E19" s="24">
        <f>D19/B19</f>
        <v>-0.37544311956171444</v>
      </c>
      <c r="F19" s="53">
        <v>3110</v>
      </c>
      <c r="G19" s="53">
        <v>2371</v>
      </c>
      <c r="H19" s="23">
        <f>G19-F19</f>
        <v>-739</v>
      </c>
      <c r="I19" s="24">
        <f>H19/F19</f>
        <v>-0.23762057877813506</v>
      </c>
      <c r="J19" s="53">
        <v>5919</v>
      </c>
      <c r="K19" s="53">
        <v>4397</v>
      </c>
      <c r="L19" s="23">
        <f>K19-J19</f>
        <v>-1522</v>
      </c>
      <c r="M19" s="24">
        <f>L19/J19</f>
        <v>-0.25713803007264741</v>
      </c>
      <c r="N19" s="53">
        <v>6318</v>
      </c>
      <c r="O19" s="53">
        <v>4860</v>
      </c>
      <c r="P19" s="23">
        <f>O19-N19</f>
        <v>-1458</v>
      </c>
      <c r="Q19" s="25">
        <f>P19/N19</f>
        <v>-0.23076923076923078</v>
      </c>
    </row>
    <row r="20" spans="1:18" x14ac:dyDescent="0.2">
      <c r="A20" s="16" t="s">
        <v>11</v>
      </c>
      <c r="B20" s="52">
        <v>3693</v>
      </c>
      <c r="C20" s="52">
        <v>2342</v>
      </c>
      <c r="D20" s="23">
        <f>C20-B20</f>
        <v>-1351</v>
      </c>
      <c r="E20" s="24">
        <f>D20/B20</f>
        <v>-0.36582724072569728</v>
      </c>
      <c r="F20" s="53">
        <v>3542</v>
      </c>
      <c r="G20" s="53">
        <v>1710</v>
      </c>
      <c r="H20" s="23">
        <f>G20-F20</f>
        <v>-1832</v>
      </c>
      <c r="I20" s="24">
        <f>H20/F20</f>
        <v>-0.51722190852625638</v>
      </c>
      <c r="J20" s="53">
        <v>2991</v>
      </c>
      <c r="K20" s="53">
        <v>897</v>
      </c>
      <c r="L20" s="23">
        <f>K20-J20</f>
        <v>-2094</v>
      </c>
      <c r="M20" s="24">
        <f>L20/J20</f>
        <v>-0.70010030090270814</v>
      </c>
      <c r="N20" s="53">
        <v>2986</v>
      </c>
      <c r="O20" s="53">
        <v>984</v>
      </c>
      <c r="P20" s="23">
        <f>O20-N20</f>
        <v>-2002</v>
      </c>
      <c r="Q20" s="25">
        <f>P20/N20</f>
        <v>-0.67046215673141329</v>
      </c>
    </row>
    <row r="21" spans="1:18" x14ac:dyDescent="0.2">
      <c r="A21" s="17" t="s">
        <v>12</v>
      </c>
      <c r="B21" s="52">
        <v>7127</v>
      </c>
      <c r="C21" s="52">
        <v>4612</v>
      </c>
      <c r="D21" s="23">
        <f>C21-B21</f>
        <v>-2515</v>
      </c>
      <c r="E21" s="24">
        <f>D21/B21</f>
        <v>-0.35288340115055422</v>
      </c>
      <c r="F21" s="53">
        <v>7350</v>
      </c>
      <c r="G21" s="53">
        <v>3177</v>
      </c>
      <c r="H21" s="23">
        <f>G21-F21</f>
        <v>-4173</v>
      </c>
      <c r="I21" s="24">
        <f>H21/F21</f>
        <v>-0.56775510204081636</v>
      </c>
      <c r="J21" s="53">
        <v>7424</v>
      </c>
      <c r="K21" s="53">
        <v>1409</v>
      </c>
      <c r="L21" s="23">
        <f>K21-J21</f>
        <v>-6015</v>
      </c>
      <c r="M21" s="24">
        <f>L21/J21</f>
        <v>-0.81021012931034486</v>
      </c>
      <c r="N21" s="53">
        <v>7907</v>
      </c>
      <c r="O21" s="53">
        <v>1154</v>
      </c>
      <c r="P21" s="23">
        <f>O21-N21</f>
        <v>-6753</v>
      </c>
      <c r="Q21" s="25">
        <f>P21/N21</f>
        <v>-0.85405337043126339</v>
      </c>
    </row>
    <row r="22" spans="1:18" x14ac:dyDescent="0.2">
      <c r="A22" s="17" t="s">
        <v>13</v>
      </c>
      <c r="B22" s="52">
        <v>1965</v>
      </c>
      <c r="C22" s="52">
        <v>8179</v>
      </c>
      <c r="D22" s="23">
        <f>C22-B22</f>
        <v>6214</v>
      </c>
      <c r="E22" s="24">
        <f>D22/B22</f>
        <v>3.1623409669211195</v>
      </c>
      <c r="F22" s="53">
        <v>2147</v>
      </c>
      <c r="G22" s="53">
        <v>6503</v>
      </c>
      <c r="H22" s="23">
        <f>G22-F22</f>
        <v>4356</v>
      </c>
      <c r="I22" s="24">
        <f>H22/F22</f>
        <v>2.0288775034932462</v>
      </c>
      <c r="J22" s="53">
        <v>2279</v>
      </c>
      <c r="K22" s="53">
        <v>4211</v>
      </c>
      <c r="L22" s="23">
        <f>K22-J22</f>
        <v>1932</v>
      </c>
      <c r="M22" s="24">
        <f>L22/J22</f>
        <v>0.84774023694602896</v>
      </c>
      <c r="N22" s="53">
        <v>2698</v>
      </c>
      <c r="O22" s="53">
        <v>2464</v>
      </c>
      <c r="P22" s="23">
        <f>O22-N22</f>
        <v>-234</v>
      </c>
      <c r="Q22" s="25">
        <f>P22/N22</f>
        <v>-8.6730911786508519E-2</v>
      </c>
    </row>
    <row r="23" spans="1:18" x14ac:dyDescent="0.2">
      <c r="A23" s="16"/>
      <c r="B23" s="23"/>
      <c r="C23" s="23"/>
      <c r="D23" s="23"/>
      <c r="E23" s="24" t="s">
        <v>9</v>
      </c>
      <c r="F23" s="15"/>
      <c r="G23" s="15"/>
      <c r="H23" s="23" t="s">
        <v>9</v>
      </c>
      <c r="I23" s="24" t="s">
        <v>9</v>
      </c>
      <c r="J23" s="41"/>
      <c r="K23" s="41"/>
      <c r="L23" s="15"/>
      <c r="M23" s="15"/>
      <c r="N23" s="23"/>
      <c r="O23" s="23"/>
      <c r="P23" s="15"/>
      <c r="Q23" s="27"/>
    </row>
    <row r="24" spans="1:18" x14ac:dyDescent="0.2">
      <c r="A24" s="16" t="s">
        <v>14</v>
      </c>
      <c r="B24" s="23">
        <f>SUM(B18:B23)</f>
        <v>16362</v>
      </c>
      <c r="C24" s="23">
        <f>SUM(C18:C23)</f>
        <v>17586</v>
      </c>
      <c r="D24" s="23">
        <f>C24-B24</f>
        <v>1224</v>
      </c>
      <c r="E24" s="24">
        <f>D24/B24</f>
        <v>7.4807480748074806E-2</v>
      </c>
      <c r="F24" s="23">
        <f>SUM(F18:F23)</f>
        <v>17935</v>
      </c>
      <c r="G24" s="23">
        <f>SUM(G18:G23)</f>
        <v>15585</v>
      </c>
      <c r="H24" s="23">
        <f>G24-F24</f>
        <v>-2350</v>
      </c>
      <c r="I24" s="24">
        <f>H24/F24</f>
        <v>-0.13102871480345693</v>
      </c>
      <c r="J24" s="23">
        <f>SUM(J18:J23)</f>
        <v>19395</v>
      </c>
      <c r="K24" s="23">
        <f>SUM(K18:K23)</f>
        <v>11793</v>
      </c>
      <c r="L24" s="23">
        <f>K24-J24</f>
        <v>-7602</v>
      </c>
      <c r="M24" s="24">
        <f>L24/J24</f>
        <v>-0.39195668986852283</v>
      </c>
      <c r="N24" s="23">
        <f>SUM(N18:N23)</f>
        <v>20355</v>
      </c>
      <c r="O24" s="23">
        <f>SUM(O18:O23)</f>
        <v>10303</v>
      </c>
      <c r="P24" s="23">
        <f>O24-N24</f>
        <v>-10052</v>
      </c>
      <c r="Q24" s="25">
        <f>P24/N24</f>
        <v>-0.49383443871284699</v>
      </c>
    </row>
    <row r="25" spans="1:18" x14ac:dyDescent="0.2">
      <c r="A25" s="16"/>
      <c r="B25" s="26"/>
      <c r="C25" s="26"/>
      <c r="D25" s="26"/>
      <c r="E25" s="26"/>
      <c r="F25" s="26"/>
      <c r="G25" s="26"/>
      <c r="H25" s="26"/>
      <c r="I25" s="26"/>
      <c r="J25" s="41"/>
      <c r="K25" s="41"/>
      <c r="L25" s="26"/>
      <c r="M25" s="26"/>
      <c r="N25" s="26"/>
      <c r="O25" s="26"/>
      <c r="P25" s="26"/>
      <c r="Q25" s="27"/>
    </row>
    <row r="26" spans="1:18" x14ac:dyDescent="0.2">
      <c r="A26" s="16" t="s">
        <v>25</v>
      </c>
      <c r="B26" s="19">
        <f>B24/[1]Sheet1!B24</f>
        <v>0.62809980806142029</v>
      </c>
      <c r="C26" s="19">
        <f>C24/[1]Sheet1!C24</f>
        <v>0.5147825068789883</v>
      </c>
      <c r="D26" s="33"/>
      <c r="E26" s="33"/>
      <c r="F26" s="19">
        <f>F24/[1]Sheet1!F24</f>
        <v>0.66175927975795146</v>
      </c>
      <c r="G26" s="19">
        <f>G24/[1]Sheet1!G24</f>
        <v>0.45550197281893906</v>
      </c>
      <c r="H26" s="33"/>
      <c r="I26" s="33"/>
      <c r="J26" s="19">
        <f>J24/[1]Sheet1!J24</f>
        <v>0.71007541919894557</v>
      </c>
      <c r="K26" s="19">
        <f>K24/[1]Sheet1!K24</f>
        <v>0.32352134313617908</v>
      </c>
      <c r="L26" s="33"/>
      <c r="M26" s="33"/>
      <c r="N26" s="19">
        <f>N24/[1]Sheet1!N24</f>
        <v>0.76358930112165657</v>
      </c>
      <c r="O26" s="19">
        <f>O24/[1]Sheet1!O24</f>
        <v>0.30361878941474629</v>
      </c>
      <c r="P26" s="26"/>
      <c r="Q26" s="27"/>
    </row>
    <row r="27" spans="1:18" x14ac:dyDescent="0.2">
      <c r="A27" s="17" t="s">
        <v>26</v>
      </c>
      <c r="B27" s="26"/>
      <c r="C27" s="26"/>
      <c r="D27" s="26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6"/>
    </row>
    <row r="28" spans="1:18" x14ac:dyDescent="0.2">
      <c r="A28" s="29"/>
      <c r="B28" s="54" t="s">
        <v>19</v>
      </c>
      <c r="C28" s="54"/>
      <c r="D28" s="54"/>
      <c r="E28" s="54"/>
      <c r="F28" s="54" t="s">
        <v>20</v>
      </c>
      <c r="G28" s="54"/>
      <c r="H28" s="54"/>
      <c r="I28" s="54"/>
      <c r="J28" s="54" t="s">
        <v>21</v>
      </c>
      <c r="K28" s="54"/>
      <c r="L28" s="54"/>
      <c r="M28" s="54"/>
      <c r="N28" s="54" t="s">
        <v>22</v>
      </c>
      <c r="O28" s="54"/>
      <c r="P28" s="54"/>
      <c r="Q28" s="57"/>
    </row>
    <row r="29" spans="1:18" x14ac:dyDescent="0.2">
      <c r="A29" s="17" t="s">
        <v>8</v>
      </c>
      <c r="B29" s="53">
        <v>524</v>
      </c>
      <c r="C29" s="53">
        <v>608</v>
      </c>
      <c r="D29" s="23">
        <f>C29-B29</f>
        <v>84</v>
      </c>
      <c r="E29" s="24">
        <f>D29/B29</f>
        <v>0.16030534351145037</v>
      </c>
      <c r="F29" s="53">
        <v>570</v>
      </c>
      <c r="G29" s="53">
        <v>644</v>
      </c>
      <c r="H29" s="23">
        <f>G29-F29</f>
        <v>74</v>
      </c>
      <c r="I29" s="24">
        <f>H29/F29</f>
        <v>0.12982456140350876</v>
      </c>
      <c r="J29" s="53">
        <v>807</v>
      </c>
      <c r="K29" s="53">
        <v>1389</v>
      </c>
      <c r="L29" s="23">
        <f>K29-J29</f>
        <v>582</v>
      </c>
      <c r="M29" s="24">
        <f>L29/J29</f>
        <v>0.72118959107806691</v>
      </c>
      <c r="N29" s="52">
        <v>437</v>
      </c>
      <c r="O29" s="52">
        <v>698</v>
      </c>
      <c r="P29" s="23">
        <f>O29-N29</f>
        <v>261</v>
      </c>
      <c r="Q29" s="25">
        <f>P29/N29</f>
        <v>0.597254004576659</v>
      </c>
      <c r="R29" s="2"/>
    </row>
    <row r="30" spans="1:18" x14ac:dyDescent="0.2">
      <c r="A30" s="16" t="s">
        <v>10</v>
      </c>
      <c r="B30" s="53">
        <v>3232</v>
      </c>
      <c r="C30" s="53">
        <v>1695</v>
      </c>
      <c r="D30" s="23">
        <f>C30-B30</f>
        <v>-1537</v>
      </c>
      <c r="E30" s="24">
        <f>D30/B30</f>
        <v>-0.47555693069306931</v>
      </c>
      <c r="F30" s="53">
        <v>2853</v>
      </c>
      <c r="G30" s="53">
        <v>2005</v>
      </c>
      <c r="H30" s="23">
        <f>G30-F30</f>
        <v>-848</v>
      </c>
      <c r="I30" s="24">
        <f>H30/F30</f>
        <v>-0.29723098492814581</v>
      </c>
      <c r="J30" s="53">
        <v>3208</v>
      </c>
      <c r="K30" s="53">
        <v>3325</v>
      </c>
      <c r="L30" s="23">
        <f>K30-J30</f>
        <v>117</v>
      </c>
      <c r="M30" s="24">
        <f>L30/J30</f>
        <v>3.6471321695760596E-2</v>
      </c>
      <c r="N30" s="52">
        <v>3519</v>
      </c>
      <c r="O30" s="52">
        <v>4574</v>
      </c>
      <c r="P30" s="23">
        <f>O30-N30</f>
        <v>1055</v>
      </c>
      <c r="Q30" s="25">
        <f>P30/N30</f>
        <v>0.29980107985223076</v>
      </c>
      <c r="R30" s="2"/>
    </row>
    <row r="31" spans="1:18" x14ac:dyDescent="0.2">
      <c r="A31" s="16" t="s">
        <v>11</v>
      </c>
      <c r="B31" s="53">
        <v>3219</v>
      </c>
      <c r="C31" s="53">
        <v>1448</v>
      </c>
      <c r="D31" s="23">
        <f>C31-B31</f>
        <v>-1771</v>
      </c>
      <c r="E31" s="24">
        <f>D31/B31</f>
        <v>-0.55017086051568809</v>
      </c>
      <c r="F31" s="53">
        <v>3507</v>
      </c>
      <c r="G31" s="53">
        <v>1216</v>
      </c>
      <c r="H31" s="23">
        <f>G31-F31</f>
        <v>-2291</v>
      </c>
      <c r="I31" s="24">
        <f>H31/F31</f>
        <v>-0.65326489877388083</v>
      </c>
      <c r="J31" s="53">
        <v>3268</v>
      </c>
      <c r="K31" s="53">
        <v>1020</v>
      </c>
      <c r="L31" s="23">
        <f>K31-J31</f>
        <v>-2248</v>
      </c>
      <c r="M31" s="24">
        <f>L31/J31</f>
        <v>-0.68788249694002446</v>
      </c>
      <c r="N31" s="52">
        <v>2909</v>
      </c>
      <c r="O31" s="52">
        <v>1025</v>
      </c>
      <c r="P31" s="23">
        <f>O31-N31</f>
        <v>-1884</v>
      </c>
      <c r="Q31" s="25">
        <f>P31/N31</f>
        <v>-0.64764523891371606</v>
      </c>
      <c r="R31" s="2"/>
    </row>
    <row r="32" spans="1:18" x14ac:dyDescent="0.2">
      <c r="A32" s="17" t="s">
        <v>12</v>
      </c>
      <c r="B32" s="53">
        <v>7765</v>
      </c>
      <c r="C32" s="53">
        <v>840</v>
      </c>
      <c r="D32" s="23">
        <f>C32-B32</f>
        <v>-6925</v>
      </c>
      <c r="E32" s="24">
        <f>D32/B32</f>
        <v>-0.89182227945911141</v>
      </c>
      <c r="F32" s="53">
        <v>6398</v>
      </c>
      <c r="G32" s="53">
        <v>723</v>
      </c>
      <c r="H32" s="23">
        <f>G32-F32</f>
        <v>-5675</v>
      </c>
      <c r="I32" s="24">
        <f>H32/F32</f>
        <v>-0.88699593623007189</v>
      </c>
      <c r="J32" s="53">
        <v>4665</v>
      </c>
      <c r="K32" s="53">
        <v>665</v>
      </c>
      <c r="L32" s="23">
        <f>K32-J32</f>
        <v>-4000</v>
      </c>
      <c r="M32" s="24">
        <f>L32/J32</f>
        <v>-0.857449088960343</v>
      </c>
      <c r="N32" s="52">
        <v>4874</v>
      </c>
      <c r="O32" s="52">
        <v>687</v>
      </c>
      <c r="P32" s="23">
        <f>O32-N32</f>
        <v>-4187</v>
      </c>
      <c r="Q32" s="25">
        <f>P32/N32</f>
        <v>-0.85904800984817398</v>
      </c>
      <c r="R32" s="2"/>
    </row>
    <row r="33" spans="1:18" x14ac:dyDescent="0.2">
      <c r="A33" s="17" t="s">
        <v>13</v>
      </c>
      <c r="B33" s="53">
        <v>3057</v>
      </c>
      <c r="C33" s="53">
        <v>1915</v>
      </c>
      <c r="D33" s="23">
        <f>C33-B33</f>
        <v>-1142</v>
      </c>
      <c r="E33" s="24">
        <f>D33/B33</f>
        <v>-0.37356885835786718</v>
      </c>
      <c r="F33" s="53">
        <v>4743</v>
      </c>
      <c r="G33" s="53">
        <v>1524</v>
      </c>
      <c r="H33" s="23">
        <f>G33-F33</f>
        <v>-3219</v>
      </c>
      <c r="I33" s="24">
        <f>H33/F33</f>
        <v>-0.67868437697659711</v>
      </c>
      <c r="J33" s="53">
        <v>6749</v>
      </c>
      <c r="K33" s="53">
        <v>1297</v>
      </c>
      <c r="L33" s="23">
        <f>K33-J33</f>
        <v>-5452</v>
      </c>
      <c r="M33" s="24">
        <f>L33/J33</f>
        <v>-0.80782338124166542</v>
      </c>
      <c r="N33" s="52">
        <v>7074</v>
      </c>
      <c r="O33" s="52">
        <v>1103</v>
      </c>
      <c r="P33" s="23">
        <f>O33-N33</f>
        <v>-5971</v>
      </c>
      <c r="Q33" s="25">
        <f>P33/N33</f>
        <v>-0.84407690132880975</v>
      </c>
      <c r="R33" s="2"/>
    </row>
    <row r="34" spans="1:18" x14ac:dyDescent="0.2">
      <c r="A34" s="16"/>
      <c r="B34" s="23"/>
      <c r="C34" s="23"/>
      <c r="D34" s="23" t="s">
        <v>9</v>
      </c>
      <c r="E34" s="24" t="s">
        <v>9</v>
      </c>
      <c r="F34" s="23"/>
      <c r="G34" s="23"/>
      <c r="H34" s="23" t="s">
        <v>9</v>
      </c>
      <c r="I34" s="24" t="s">
        <v>9</v>
      </c>
      <c r="J34" s="15"/>
      <c r="K34" s="15"/>
      <c r="L34" s="23" t="s">
        <v>23</v>
      </c>
      <c r="M34" s="24" t="s">
        <v>9</v>
      </c>
      <c r="N34" s="23"/>
      <c r="O34" s="23"/>
      <c r="P34" s="23" t="s">
        <v>9</v>
      </c>
      <c r="Q34" s="25" t="s">
        <v>9</v>
      </c>
      <c r="R34" s="2"/>
    </row>
    <row r="35" spans="1:18" x14ac:dyDescent="0.2">
      <c r="A35" s="16" t="s">
        <v>14</v>
      </c>
      <c r="B35" s="23">
        <f>SUM(B29:B34)</f>
        <v>17797</v>
      </c>
      <c r="C35" s="23">
        <f>SUM(C29:C34)</f>
        <v>6506</v>
      </c>
      <c r="D35" s="23">
        <f>C35-B35</f>
        <v>-11291</v>
      </c>
      <c r="E35" s="24">
        <f>D35/B35</f>
        <v>-0.63443276956790473</v>
      </c>
      <c r="F35" s="23">
        <f>SUM(F29:F34)</f>
        <v>18071</v>
      </c>
      <c r="G35" s="23">
        <f>SUM(G29:G34)</f>
        <v>6112</v>
      </c>
      <c r="H35" s="23">
        <f>G35-F35</f>
        <v>-11959</v>
      </c>
      <c r="I35" s="24">
        <f>H35/F35</f>
        <v>-0.66177854020253446</v>
      </c>
      <c r="J35" s="23">
        <f>SUM(J29:J34)</f>
        <v>18697</v>
      </c>
      <c r="K35" s="23">
        <f>SUM(K29:K34)</f>
        <v>7696</v>
      </c>
      <c r="L35" s="23">
        <f>K35-J35</f>
        <v>-11001</v>
      </c>
      <c r="M35" s="24">
        <f>L35/J35</f>
        <v>-0.58838316307428995</v>
      </c>
      <c r="N35" s="23">
        <f>SUM(N29:N34)</f>
        <v>18813</v>
      </c>
      <c r="O35" s="23">
        <f>SUM(O29:O34)</f>
        <v>8087</v>
      </c>
      <c r="P35" s="23">
        <f>O35-N35</f>
        <v>-10726</v>
      </c>
      <c r="Q35" s="25">
        <f>P35/N35</f>
        <v>-0.57013767075958111</v>
      </c>
      <c r="R35" s="2"/>
    </row>
    <row r="36" spans="1:18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1"/>
      <c r="R36" s="2"/>
    </row>
    <row r="37" spans="1:18" x14ac:dyDescent="0.2">
      <c r="A37" s="16"/>
      <c r="B37" s="19"/>
      <c r="C37" s="19"/>
      <c r="D37" s="24"/>
      <c r="E37" s="24"/>
      <c r="F37" s="19"/>
      <c r="G37" s="19"/>
      <c r="H37" s="24"/>
      <c r="I37" s="24"/>
      <c r="J37" s="19"/>
      <c r="K37" s="19"/>
      <c r="L37" s="24"/>
      <c r="M37" s="24"/>
      <c r="N37" s="19"/>
      <c r="O37" s="19"/>
      <c r="P37" s="15"/>
      <c r="Q37" s="21"/>
      <c r="R37" s="2"/>
    </row>
    <row r="38" spans="1:18" x14ac:dyDescent="0.2">
      <c r="A38" s="17"/>
      <c r="B38" s="26"/>
      <c r="C38" s="22"/>
      <c r="D38" s="15"/>
      <c r="E38" s="15"/>
      <c r="F38" s="22"/>
      <c r="G38" s="22"/>
      <c r="H38" s="15"/>
      <c r="I38" s="15"/>
      <c r="J38" s="15"/>
      <c r="K38" s="15"/>
      <c r="L38" s="15"/>
      <c r="M38" s="15"/>
      <c r="N38" s="22"/>
      <c r="O38" s="22"/>
      <c r="P38" s="15"/>
      <c r="Q38" s="21"/>
      <c r="R38" s="2"/>
    </row>
    <row r="39" spans="1:18" x14ac:dyDescent="0.2">
      <c r="A39" s="29"/>
      <c r="B39" s="54" t="s">
        <v>54</v>
      </c>
      <c r="C39" s="54"/>
      <c r="D39" s="54"/>
      <c r="E39" s="5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</row>
    <row r="40" spans="1:18" x14ac:dyDescent="0.2">
      <c r="A40" s="17" t="s">
        <v>8</v>
      </c>
      <c r="B40" s="52">
        <f t="shared" ref="B40:C44" si="0">(B7+F7+J7+N7+B18+F18+J18+N18+B29+F29+J29+N29)/12</f>
        <v>695.33333333333337</v>
      </c>
      <c r="C40" s="52">
        <f t="shared" si="0"/>
        <v>781</v>
      </c>
      <c r="D40" s="23">
        <f>C40-B40</f>
        <v>85.666666666666629</v>
      </c>
      <c r="E40" s="24">
        <f>D40/B40</f>
        <v>0.12320230105464999</v>
      </c>
      <c r="F40" s="15"/>
      <c r="G40" s="15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8" x14ac:dyDescent="0.2">
      <c r="A41" s="16" t="s">
        <v>10</v>
      </c>
      <c r="B41" s="52">
        <f t="shared" si="0"/>
        <v>4201.083333333333</v>
      </c>
      <c r="C41" s="52">
        <f t="shared" si="0"/>
        <v>3015.4166666666665</v>
      </c>
      <c r="D41" s="23">
        <f>C41-B41</f>
        <v>-1185.6666666666665</v>
      </c>
      <c r="E41" s="24">
        <f>D41/B41</f>
        <v>-0.28222879019300573</v>
      </c>
      <c r="F41" s="15"/>
      <c r="G41" s="15"/>
      <c r="H41" s="26"/>
      <c r="I41" s="23"/>
      <c r="J41" s="26"/>
      <c r="K41" s="26"/>
      <c r="L41" s="26"/>
      <c r="M41" s="26"/>
      <c r="N41" s="26"/>
      <c r="O41" s="26"/>
      <c r="P41" s="26"/>
      <c r="Q41" s="27"/>
    </row>
    <row r="42" spans="1:18" x14ac:dyDescent="0.2">
      <c r="A42" s="16" t="s">
        <v>11</v>
      </c>
      <c r="B42" s="52">
        <f t="shared" si="0"/>
        <v>4077.0833333333335</v>
      </c>
      <c r="C42" s="52">
        <f t="shared" si="0"/>
        <v>1898.9166666666667</v>
      </c>
      <c r="D42" s="23">
        <f>C42-B42</f>
        <v>-2178.166666666667</v>
      </c>
      <c r="E42" s="24">
        <f>D42/B42</f>
        <v>-0.53424629535002566</v>
      </c>
      <c r="F42" s="15"/>
      <c r="G42" s="15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1:18" x14ac:dyDescent="0.2">
      <c r="A43" s="17" t="s">
        <v>12</v>
      </c>
      <c r="B43" s="52">
        <f t="shared" si="0"/>
        <v>5162.25</v>
      </c>
      <c r="C43" s="52">
        <f t="shared" si="0"/>
        <v>2512.4166666666665</v>
      </c>
      <c r="D43" s="23">
        <f>C43-B43</f>
        <v>-2649.8333333333335</v>
      </c>
      <c r="E43" s="24">
        <f>D43/B43</f>
        <v>-0.51330976479894108</v>
      </c>
      <c r="F43" s="15"/>
      <c r="G43" s="15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8" x14ac:dyDescent="0.2">
      <c r="A44" s="17" t="s">
        <v>13</v>
      </c>
      <c r="B44" s="52">
        <f t="shared" si="0"/>
        <v>3118.0833333333335</v>
      </c>
      <c r="C44" s="52">
        <f t="shared" si="0"/>
        <v>4842.583333333333</v>
      </c>
      <c r="D44" s="23">
        <f>C44-B44</f>
        <v>1724.4999999999995</v>
      </c>
      <c r="E44" s="24">
        <f>D44/B44</f>
        <v>0.55306411524173482</v>
      </c>
      <c r="F44" s="15"/>
      <c r="G44" s="15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8" x14ac:dyDescent="0.2">
      <c r="A45" s="16"/>
      <c r="B45" s="23"/>
      <c r="C45" s="23"/>
      <c r="D45" s="23"/>
      <c r="E45" s="24" t="s">
        <v>9</v>
      </c>
      <c r="F45" s="15"/>
      <c r="G45" s="15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8" x14ac:dyDescent="0.2">
      <c r="A46" s="16" t="s">
        <v>14</v>
      </c>
      <c r="B46" s="23">
        <f>(B13+F13+J13+N13+B24+F24+J24+N24+B35+F35+J35+N35)/12</f>
        <v>17253.833333333332</v>
      </c>
      <c r="C46" s="23">
        <f>(C13+G13+K13+O13+C24+G24+K24+O24+C35+G35+K35+O35)/12</f>
        <v>13050.333333333334</v>
      </c>
      <c r="D46" s="23">
        <f>C46-B46</f>
        <v>-4203.4999999999982</v>
      </c>
      <c r="E46" s="24">
        <f>D46/B46</f>
        <v>-0.24362702008249365</v>
      </c>
      <c r="F46" s="15"/>
      <c r="G46" s="15"/>
      <c r="H46" s="26"/>
      <c r="I46" s="26"/>
      <c r="J46" s="26"/>
      <c r="K46" s="26"/>
      <c r="L46" s="26"/>
      <c r="M46" s="26"/>
      <c r="N46" s="26"/>
      <c r="O46" s="26"/>
      <c r="P46" s="26"/>
      <c r="Q46" s="27"/>
    </row>
    <row r="47" spans="1:18" x14ac:dyDescent="0.2">
      <c r="A47" s="16"/>
      <c r="B47" s="23"/>
      <c r="C47" s="23"/>
      <c r="D47" s="23"/>
      <c r="E47" s="15"/>
      <c r="F47" s="15"/>
      <c r="G47" s="15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1:18" x14ac:dyDescent="0.2">
      <c r="A48" s="16"/>
      <c r="B48" s="19"/>
      <c r="C48" s="19"/>
      <c r="D48" s="15"/>
      <c r="E48" s="1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2" thickBot="1" x14ac:dyDescent="0.25">
      <c r="A49" s="3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ht="12.75" customHeight="1" x14ac:dyDescent="0.2">
      <c r="A50" s="2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2.75" customHeight="1" x14ac:dyDescent="0.2">
      <c r="A51" s="44"/>
      <c r="B51" s="46"/>
      <c r="C51" s="46"/>
      <c r="D51" s="46"/>
      <c r="E51" s="46"/>
      <c r="F51" s="46"/>
      <c r="G51" s="46"/>
      <c r="H51" s="46"/>
      <c r="I51" s="46"/>
    </row>
    <row r="52" spans="1:17" ht="12.75" customHeight="1" x14ac:dyDescent="0.2">
      <c r="B52" s="49"/>
      <c r="C52" s="4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5"/>
      <c r="L53" s="45"/>
      <c r="M53" s="45"/>
      <c r="N53" s="45"/>
      <c r="O53" s="45"/>
    </row>
    <row r="54" spans="1:17" x14ac:dyDescent="0.2">
      <c r="B54" s="47"/>
      <c r="C54" s="47"/>
      <c r="D54" s="47"/>
      <c r="E54" s="47"/>
      <c r="F54" s="47"/>
      <c r="G54" s="47"/>
      <c r="H54" s="47"/>
      <c r="I54" s="47"/>
      <c r="J54" s="47"/>
    </row>
  </sheetData>
  <mergeCells count="13">
    <mergeCell ref="B39:E39"/>
    <mergeCell ref="B28:E28"/>
    <mergeCell ref="B6:E6"/>
    <mergeCell ref="J6:M6"/>
    <mergeCell ref="N6:Q6"/>
    <mergeCell ref="B17:E17"/>
    <mergeCell ref="F17:I17"/>
    <mergeCell ref="J17:M17"/>
    <mergeCell ref="N17:Q17"/>
    <mergeCell ref="F6:I6"/>
    <mergeCell ref="F28:I28"/>
    <mergeCell ref="J28:M28"/>
    <mergeCell ref="N28:Q28"/>
  </mergeCells>
  <phoneticPr fontId="0" type="noConversion"/>
  <pageMargins left="0" right="0" top="0.35433070866141736" bottom="0" header="0.51181102362204722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E25" sqref="E25"/>
    </sheetView>
  </sheetViews>
  <sheetFormatPr defaultRowHeight="12.75" x14ac:dyDescent="0.2"/>
  <cols>
    <col min="2" max="2" width="9.7109375" customWidth="1"/>
    <col min="4" max="4" width="8.7109375" customWidth="1"/>
  </cols>
  <sheetData>
    <row r="1" spans="1:6" x14ac:dyDescent="0.2">
      <c r="A1" s="34" t="s">
        <v>43</v>
      </c>
      <c r="B1" s="35"/>
      <c r="C1" s="34">
        <v>2002</v>
      </c>
      <c r="D1" s="34">
        <v>2003</v>
      </c>
      <c r="E1" s="34">
        <v>2004</v>
      </c>
      <c r="F1" s="39">
        <v>2005</v>
      </c>
    </row>
    <row r="2" spans="1:6" x14ac:dyDescent="0.2">
      <c r="B2" s="35" t="s">
        <v>27</v>
      </c>
      <c r="C2" s="35">
        <v>13360</v>
      </c>
      <c r="D2" s="35">
        <v>13779</v>
      </c>
      <c r="E2" s="35">
        <v>16111</v>
      </c>
      <c r="F2" s="35">
        <v>18377</v>
      </c>
    </row>
    <row r="3" spans="1:6" x14ac:dyDescent="0.2">
      <c r="B3" s="35" t="s">
        <v>28</v>
      </c>
      <c r="C3" s="35">
        <v>13067</v>
      </c>
      <c r="D3" s="35">
        <v>13516</v>
      </c>
      <c r="E3" s="35">
        <v>16001</v>
      </c>
      <c r="F3" s="35">
        <v>18401</v>
      </c>
    </row>
    <row r="4" spans="1:6" x14ac:dyDescent="0.2">
      <c r="B4" s="35" t="s">
        <v>29</v>
      </c>
      <c r="C4" s="35">
        <v>11046</v>
      </c>
      <c r="D4" s="35">
        <v>12650</v>
      </c>
      <c r="E4" s="35">
        <v>13796</v>
      </c>
      <c r="F4" s="35">
        <v>12510</v>
      </c>
    </row>
    <row r="5" spans="1:6" x14ac:dyDescent="0.2">
      <c r="B5" s="35" t="s">
        <v>30</v>
      </c>
      <c r="C5" s="35">
        <v>9483</v>
      </c>
      <c r="D5" s="35">
        <v>11532</v>
      </c>
      <c r="E5" s="35">
        <v>10193</v>
      </c>
      <c r="F5" s="35">
        <v>11134</v>
      </c>
    </row>
    <row r="6" spans="1:6" x14ac:dyDescent="0.2">
      <c r="B6" s="35" t="s">
        <v>31</v>
      </c>
      <c r="C6" s="35">
        <v>8405</v>
      </c>
      <c r="D6" s="35">
        <v>9969</v>
      </c>
      <c r="E6" s="35">
        <v>9632</v>
      </c>
      <c r="F6" s="35">
        <v>10941</v>
      </c>
    </row>
    <row r="7" spans="1:6" x14ac:dyDescent="0.2">
      <c r="B7" s="35" t="s">
        <v>32</v>
      </c>
      <c r="C7" s="35">
        <v>9166</v>
      </c>
      <c r="D7" s="35">
        <v>10897</v>
      </c>
      <c r="E7" s="35">
        <v>10909</v>
      </c>
      <c r="F7">
        <v>12197</v>
      </c>
    </row>
    <row r="8" spans="1:6" x14ac:dyDescent="0.2">
      <c r="B8" s="35" t="s">
        <v>35</v>
      </c>
      <c r="C8" s="35">
        <v>10023</v>
      </c>
      <c r="D8" s="35">
        <v>12093</v>
      </c>
      <c r="E8" s="35">
        <v>11690</v>
      </c>
      <c r="F8">
        <v>12205</v>
      </c>
    </row>
    <row r="9" spans="1:6" x14ac:dyDescent="0.2">
      <c r="B9" s="35" t="s">
        <v>33</v>
      </c>
      <c r="C9" s="35">
        <v>9869</v>
      </c>
      <c r="D9" s="35">
        <v>11290</v>
      </c>
      <c r="E9" s="35">
        <v>11318</v>
      </c>
      <c r="F9">
        <v>12622</v>
      </c>
    </row>
    <row r="10" spans="1:6" x14ac:dyDescent="0.2">
      <c r="B10" s="35" t="s">
        <v>34</v>
      </c>
      <c r="C10" s="35">
        <v>9326</v>
      </c>
      <c r="D10" s="35">
        <v>10506</v>
      </c>
      <c r="E10" s="35">
        <v>10847</v>
      </c>
      <c r="F10" s="42">
        <v>11549</v>
      </c>
    </row>
    <row r="11" spans="1:6" x14ac:dyDescent="0.2">
      <c r="B11" s="35" t="s">
        <v>36</v>
      </c>
      <c r="C11" s="35">
        <v>9197</v>
      </c>
      <c r="D11" s="35">
        <v>10134</v>
      </c>
      <c r="E11" s="35">
        <v>10163</v>
      </c>
      <c r="F11" s="42">
        <f>[1]Sheet1!$G$35</f>
        <v>34752</v>
      </c>
    </row>
    <row r="12" spans="1:6" x14ac:dyDescent="0.2">
      <c r="B12" s="35" t="s">
        <v>37</v>
      </c>
      <c r="C12" s="35">
        <v>11451</v>
      </c>
      <c r="D12" s="35">
        <v>12477</v>
      </c>
      <c r="E12" s="35">
        <v>14544</v>
      </c>
      <c r="F12" s="43">
        <f>[1]Sheet1!$K$35</f>
        <v>39522</v>
      </c>
    </row>
    <row r="13" spans="1:6" x14ac:dyDescent="0.2">
      <c r="B13" s="35" t="s">
        <v>38</v>
      </c>
      <c r="C13" s="35">
        <v>12344</v>
      </c>
      <c r="D13" s="35">
        <v>14691</v>
      </c>
      <c r="E13" s="35">
        <v>16600</v>
      </c>
      <c r="F13" s="43">
        <f>[1]Sheet1!$O$35</f>
        <v>41625</v>
      </c>
    </row>
    <row r="14" spans="1:6" x14ac:dyDescent="0.2">
      <c r="B14" s="35"/>
      <c r="C14" s="35"/>
      <c r="D14" s="35"/>
      <c r="E14" s="35"/>
      <c r="F14" s="35"/>
    </row>
    <row r="15" spans="1:6" x14ac:dyDescent="0.2">
      <c r="B15" s="35"/>
      <c r="C15" s="35"/>
      <c r="D15" s="35"/>
      <c r="E15" s="35"/>
      <c r="F15" s="35"/>
    </row>
    <row r="16" spans="1:6" x14ac:dyDescent="0.2">
      <c r="B16" s="34" t="s">
        <v>44</v>
      </c>
      <c r="C16" s="36">
        <f>C2</f>
        <v>13360</v>
      </c>
      <c r="D16" s="37">
        <f>D2</f>
        <v>13779</v>
      </c>
      <c r="E16" s="37">
        <f>E2</f>
        <v>16111</v>
      </c>
      <c r="F16" s="37">
        <f>F2</f>
        <v>18377</v>
      </c>
    </row>
    <row r="17" spans="2:6" x14ac:dyDescent="0.2">
      <c r="B17" s="34" t="s">
        <v>45</v>
      </c>
      <c r="C17" s="36">
        <f>SUM(C2:C3)/2</f>
        <v>13213.5</v>
      </c>
      <c r="D17" s="37">
        <f>SUM(D2:D3)/2</f>
        <v>13647.5</v>
      </c>
      <c r="E17" s="37">
        <f>SUM(E$2:E3)/2</f>
        <v>16056</v>
      </c>
      <c r="F17" s="37">
        <f>SUM(F$2:F3)/2</f>
        <v>18389</v>
      </c>
    </row>
    <row r="18" spans="2:6" x14ac:dyDescent="0.2">
      <c r="B18" s="34" t="s">
        <v>46</v>
      </c>
      <c r="C18" s="36">
        <f>SUM(C2:C4)/3</f>
        <v>12491</v>
      </c>
      <c r="D18" s="36">
        <f>SUM(D2:D4)/3</f>
        <v>13315</v>
      </c>
      <c r="E18" s="36">
        <f>SUM(E$2:E4)/3</f>
        <v>15302.666666666666</v>
      </c>
      <c r="F18" s="36">
        <f>SUM(F$2:F4)/3</f>
        <v>16429.333333333332</v>
      </c>
    </row>
    <row r="19" spans="2:6" x14ac:dyDescent="0.2">
      <c r="B19" s="34" t="s">
        <v>47</v>
      </c>
      <c r="C19" s="36">
        <f>SUM(C2:C5)/4</f>
        <v>11739</v>
      </c>
      <c r="D19" s="36">
        <f>SUM(D2:D5)/4</f>
        <v>12869.25</v>
      </c>
      <c r="E19" s="36">
        <f>SUM(E$2:E5)/4</f>
        <v>14025.25</v>
      </c>
      <c r="F19" s="36">
        <f>SUM(F$2:F5)/4</f>
        <v>15105.5</v>
      </c>
    </row>
    <row r="20" spans="2:6" x14ac:dyDescent="0.2">
      <c r="B20" s="34" t="s">
        <v>48</v>
      </c>
      <c r="C20" s="36">
        <f>SUM(C2:C6)/5</f>
        <v>11072.2</v>
      </c>
      <c r="D20" s="36">
        <f>SUM(D2:D6)/5</f>
        <v>12289.2</v>
      </c>
      <c r="E20" s="36">
        <f>SUM(E$2:E6)/5</f>
        <v>13146.6</v>
      </c>
      <c r="F20" s="36">
        <f>SUM(F$2:F6)/5</f>
        <v>14272.6</v>
      </c>
    </row>
    <row r="21" spans="2:6" x14ac:dyDescent="0.2">
      <c r="B21" s="34" t="s">
        <v>49</v>
      </c>
      <c r="C21" s="36">
        <f>SUM(C2:C7)/6</f>
        <v>10754.5</v>
      </c>
      <c r="D21" s="36">
        <f>SUM(D2:D7)/6</f>
        <v>12057.166666666666</v>
      </c>
      <c r="E21" s="36">
        <f>SUM(E$2:E7)/6</f>
        <v>12773.666666666666</v>
      </c>
      <c r="F21" s="36">
        <f>SUM(F$2:F7)/6</f>
        <v>13926.666666666666</v>
      </c>
    </row>
    <row r="22" spans="2:6" x14ac:dyDescent="0.2">
      <c r="B22" s="34" t="s">
        <v>39</v>
      </c>
      <c r="C22" s="38">
        <v>10650</v>
      </c>
      <c r="D22" s="38">
        <v>12062.28571</v>
      </c>
      <c r="E22" s="36">
        <f>SUM(E$2:E8)/7</f>
        <v>12618.857142857143</v>
      </c>
      <c r="F22" s="36">
        <f>SUM(F$2:F8)/7</f>
        <v>13680.714285714286</v>
      </c>
    </row>
    <row r="23" spans="2:6" x14ac:dyDescent="0.2">
      <c r="B23" s="34" t="s">
        <v>40</v>
      </c>
      <c r="C23" s="38">
        <f>SUM(C2:C9)/8</f>
        <v>10552.375</v>
      </c>
      <c r="D23" s="38">
        <f>SUM(D2:D9)/8</f>
        <v>11965.75</v>
      </c>
      <c r="E23" s="36">
        <f>SUM(E$2:E9)/8</f>
        <v>12456.25</v>
      </c>
      <c r="F23" s="42">
        <v>13548.375</v>
      </c>
    </row>
    <row r="24" spans="2:6" x14ac:dyDescent="0.2">
      <c r="B24" s="34" t="s">
        <v>41</v>
      </c>
      <c r="C24" s="38">
        <f>SUM(C2:C10)/9</f>
        <v>10416.111111111111</v>
      </c>
      <c r="D24" s="38">
        <f>SUM(D2:D10)/9</f>
        <v>11803.555555555555</v>
      </c>
      <c r="E24" s="36">
        <f>SUM(E$2:E10)/9</f>
        <v>12277.444444444445</v>
      </c>
      <c r="F24" s="36">
        <f>SUM(F$2:F10)/9</f>
        <v>13326.222222222223</v>
      </c>
    </row>
    <row r="25" spans="2:6" x14ac:dyDescent="0.2">
      <c r="B25" s="34" t="s">
        <v>42</v>
      </c>
      <c r="C25" s="38">
        <f>SUM(C2:C11)/10</f>
        <v>10294.200000000001</v>
      </c>
      <c r="D25" s="38">
        <f>SUM(D2:D11)/10</f>
        <v>11636.6</v>
      </c>
      <c r="E25" s="36">
        <f>SUM(E$2:E11)/10</f>
        <v>12066</v>
      </c>
      <c r="F25" s="36">
        <f>SUM(F$2:F11)/10</f>
        <v>15468.8</v>
      </c>
    </row>
    <row r="26" spans="2:6" x14ac:dyDescent="0.2">
      <c r="B26" s="34" t="s">
        <v>50</v>
      </c>
      <c r="C26" s="38">
        <f>SUM(C2:C12)/11</f>
        <v>10399.363636363636</v>
      </c>
      <c r="D26" s="38">
        <f>SUM(D2:D12)/11</f>
        <v>11713</v>
      </c>
      <c r="E26" s="36">
        <f>SUM(E$2:E12)/11</f>
        <v>12291.272727272728</v>
      </c>
      <c r="F26" s="36">
        <f>SUM(F$2:F12)/11</f>
        <v>17655.454545454544</v>
      </c>
    </row>
    <row r="27" spans="2:6" x14ac:dyDescent="0.2">
      <c r="B27" s="34" t="s">
        <v>51</v>
      </c>
      <c r="C27" s="38">
        <f>SUM(C2:C13)/12</f>
        <v>10561.416666666666</v>
      </c>
      <c r="D27" s="38">
        <f>SUM(D2:D13)/12</f>
        <v>11961.166666666666</v>
      </c>
      <c r="E27" s="36">
        <f>SUM(E$2:E13)/12</f>
        <v>12650.333333333334</v>
      </c>
      <c r="F27" s="36">
        <f>SUM(F$2:F13)/12</f>
        <v>19652.916666666668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2022-01-20T08:26:15Z</cp:lastPrinted>
  <dcterms:created xsi:type="dcterms:W3CDTF">2003-03-03T05:39:44Z</dcterms:created>
  <dcterms:modified xsi:type="dcterms:W3CDTF">2022-01-20T08:26:18Z</dcterms:modified>
</cp:coreProperties>
</file>